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\050町民生活\環境・自然エネ\●家庭用発電設備等導入促進\01 補助金\07 省エネ設備等\"/>
    </mc:Choice>
  </mc:AlternateContent>
  <xr:revisionPtr revIDLastSave="0" documentId="13_ncr:1_{FADAC03A-4389-4711-98AB-4A71F8607B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計算シート" sheetId="1" r:id="rId1"/>
    <sheet name="詳細試算" sheetId="4" r:id="rId2"/>
    <sheet name="テーブル" sheetId="2" r:id="rId3"/>
    <sheet name="Sheet3" sheetId="3" r:id="rId4"/>
  </sheets>
  <definedNames>
    <definedName name="冷媒Ｐ">#REF!</definedName>
    <definedName name="冷媒Ｐ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4" l="1"/>
  <c r="E24" i="1" s="1"/>
  <c r="C20" i="4"/>
  <c r="F16" i="4"/>
  <c r="C24" i="1" s="1"/>
  <c r="C14" i="4"/>
  <c r="S10" i="4"/>
  <c r="Q6" i="4"/>
  <c r="R6" i="4" s="1"/>
  <c r="P6" i="4"/>
  <c r="Q5" i="4"/>
  <c r="R5" i="4" s="1"/>
  <c r="P5" i="4"/>
  <c r="Q4" i="4"/>
  <c r="R4" i="4" s="1"/>
  <c r="P4" i="4"/>
  <c r="M4" i="4"/>
  <c r="M3" i="4"/>
  <c r="K11" i="4" l="1"/>
  <c r="J11" i="4"/>
  <c r="I11" i="4"/>
  <c r="L11" i="4"/>
  <c r="O11" i="4"/>
  <c r="R11" i="4"/>
  <c r="Q11" i="4"/>
  <c r="P11" i="4"/>
  <c r="G11" i="4"/>
  <c r="N11" i="4"/>
  <c r="M11" i="4"/>
  <c r="H11" i="4"/>
  <c r="P22" i="4" l="1"/>
  <c r="P23" i="4" s="1"/>
  <c r="P16" i="4"/>
  <c r="P17" i="4" s="1"/>
  <c r="N22" i="4"/>
  <c r="N23" i="4" s="1"/>
  <c r="N16" i="4"/>
  <c r="N17" i="4" s="1"/>
  <c r="H22" i="4"/>
  <c r="H23" i="4" s="1"/>
  <c r="H16" i="4"/>
  <c r="H17" i="4" s="1"/>
  <c r="L22" i="4"/>
  <c r="L23" i="4" s="1"/>
  <c r="L16" i="4"/>
  <c r="L17" i="4" s="1"/>
  <c r="M22" i="4"/>
  <c r="M23" i="4" s="1"/>
  <c r="M16" i="4"/>
  <c r="M17" i="4" s="1"/>
  <c r="Q22" i="4"/>
  <c r="Q23" i="4" s="1"/>
  <c r="Q16" i="4"/>
  <c r="Q17" i="4" s="1"/>
  <c r="I22" i="4"/>
  <c r="I23" i="4" s="1"/>
  <c r="I16" i="4"/>
  <c r="I17" i="4" s="1"/>
  <c r="R22" i="4"/>
  <c r="R23" i="4" s="1"/>
  <c r="R16" i="4"/>
  <c r="R17" i="4" s="1"/>
  <c r="J22" i="4"/>
  <c r="J23" i="4" s="1"/>
  <c r="J16" i="4"/>
  <c r="J17" i="4" s="1"/>
  <c r="S11" i="4"/>
  <c r="G22" i="4"/>
  <c r="G16" i="4"/>
  <c r="O22" i="4"/>
  <c r="O23" i="4" s="1"/>
  <c r="O16" i="4"/>
  <c r="O17" i="4" s="1"/>
  <c r="K22" i="4"/>
  <c r="K23" i="4" s="1"/>
  <c r="K16" i="4"/>
  <c r="K17" i="4" s="1"/>
  <c r="G23" i="4" l="1"/>
  <c r="S23" i="4" s="1"/>
  <c r="D25" i="1" s="1"/>
  <c r="S22" i="4"/>
  <c r="D24" i="1" s="1"/>
  <c r="G17" i="4"/>
  <c r="S17" i="4" s="1"/>
  <c r="B25" i="1" s="1"/>
  <c r="S16" i="4"/>
  <c r="B24" i="1" s="1"/>
  <c r="D26" i="1" l="1"/>
  <c r="A27" i="1" s="1"/>
</calcChain>
</file>

<file path=xl/sharedStrings.xml><?xml version="1.0" encoding="utf-8"?>
<sst xmlns="http://schemas.openxmlformats.org/spreadsheetml/2006/main" count="147" uniqueCount="103">
  <si>
    <t>ご家庭の人数</t>
    <rPh sb="1" eb="3">
      <t>カテイ</t>
    </rPh>
    <rPh sb="4" eb="6">
      <t>ニンズウ</t>
    </rPh>
    <phoneticPr fontId="1"/>
  </si>
  <si>
    <t>現在の使用状況に最も近いものを選択してください</t>
    <rPh sb="0" eb="2">
      <t>ゲンザイ</t>
    </rPh>
    <rPh sb="3" eb="7">
      <t>シヨウジョウキョウ</t>
    </rPh>
    <rPh sb="8" eb="9">
      <t>モット</t>
    </rPh>
    <rPh sb="10" eb="11">
      <t>チカ</t>
    </rPh>
    <rPh sb="15" eb="17">
      <t>センタク</t>
    </rPh>
    <phoneticPr fontId="1"/>
  </si>
  <si>
    <t>2～3人</t>
    <rPh sb="3" eb="4">
      <t>ニン</t>
    </rPh>
    <phoneticPr fontId="1"/>
  </si>
  <si>
    <t>4～5人</t>
    <rPh sb="3" eb="4">
      <t>ニン</t>
    </rPh>
    <phoneticPr fontId="1"/>
  </si>
  <si>
    <t>■ エネルギー使用想定</t>
    <rPh sb="7" eb="9">
      <t>シヨウ</t>
    </rPh>
    <rPh sb="9" eb="11">
      <t>ソウテイ</t>
    </rPh>
    <phoneticPr fontId="6"/>
  </si>
  <si>
    <t>各種換算係数</t>
    <rPh sb="0" eb="2">
      <t>カクシュ</t>
    </rPh>
    <rPh sb="2" eb="4">
      <t>カンザン</t>
    </rPh>
    <rPh sb="4" eb="6">
      <t>ケイスウ</t>
    </rPh>
    <phoneticPr fontId="6"/>
  </si>
  <si>
    <t>CO2排出換算係数</t>
    <rPh sb="3" eb="5">
      <t>ハイシュツ</t>
    </rPh>
    <rPh sb="5" eb="7">
      <t>カンザン</t>
    </rPh>
    <rPh sb="7" eb="9">
      <t>ケイスウ</t>
    </rPh>
    <phoneticPr fontId="6"/>
  </si>
  <si>
    <t>灯油</t>
    <rPh sb="0" eb="2">
      <t>トウユ</t>
    </rPh>
    <phoneticPr fontId="6"/>
  </si>
  <si>
    <t>MJ/Ⅼ</t>
    <phoneticPr fontId="6"/>
  </si>
  <si>
    <t>kg-CO2/L</t>
    <phoneticPr fontId="6"/>
  </si>
  <si>
    <t>冬期</t>
    <rPh sb="0" eb="2">
      <t>トウキ</t>
    </rPh>
    <phoneticPr fontId="6"/>
  </si>
  <si>
    <t>中間期</t>
    <rPh sb="0" eb="3">
      <t>チュウカンキ</t>
    </rPh>
    <phoneticPr fontId="6"/>
  </si>
  <si>
    <t>MJ/日</t>
    <rPh sb="3" eb="4">
      <t>ニチ</t>
    </rPh>
    <phoneticPr fontId="6"/>
  </si>
  <si>
    <t>電力</t>
    <rPh sb="0" eb="2">
      <t>デンリョク</t>
    </rPh>
    <phoneticPr fontId="6"/>
  </si>
  <si>
    <t>MJ/kWh</t>
    <phoneticPr fontId="6"/>
  </si>
  <si>
    <t>kg-CO2/kWh</t>
  </si>
  <si>
    <t>夏期</t>
    <rPh sb="0" eb="2">
      <t>カキ</t>
    </rPh>
    <phoneticPr fontId="6"/>
  </si>
  <si>
    <t>■給湯負荷</t>
    <rPh sb="1" eb="5">
      <t>キュウトウフカ</t>
    </rPh>
    <phoneticPr fontId="6"/>
  </si>
  <si>
    <t>単位</t>
    <rPh sb="0" eb="2">
      <t>タンイ</t>
    </rPh>
    <phoneticPr fontId="6"/>
  </si>
  <si>
    <t>4月</t>
    <rPh sb="1" eb="2">
      <t>ガツ</t>
    </rPh>
    <phoneticPr fontId="6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</si>
  <si>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</si>
  <si>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</si>
  <si>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</si>
  <si>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</si>
  <si>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</si>
  <si>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</si>
  <si>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</si>
  <si>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</si>
  <si>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</si>
  <si>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</si>
  <si>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</si>
  <si>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6"/>
  </si>
  <si>
    <t>a</t>
    <phoneticPr fontId="6"/>
  </si>
  <si>
    <t>日数</t>
    <rPh sb="0" eb="2">
      <t>ニッスウ</t>
    </rPh>
    <phoneticPr fontId="6"/>
  </si>
  <si>
    <t>日</t>
    <rPh sb="0" eb="1">
      <t>ニチ</t>
    </rPh>
    <phoneticPr fontId="6"/>
  </si>
  <si>
    <t>b</t>
    <phoneticPr fontId="6"/>
  </si>
  <si>
    <t>月間給湯負荷</t>
    <rPh sb="0" eb="2">
      <t>ゲッカン</t>
    </rPh>
    <rPh sb="2" eb="4">
      <t>キュウトウ</t>
    </rPh>
    <rPh sb="4" eb="6">
      <t>フカ</t>
    </rPh>
    <phoneticPr fontId="6"/>
  </si>
  <si>
    <t>給湯負荷*a</t>
    <rPh sb="0" eb="4">
      <t>キュウトウフカ</t>
    </rPh>
    <phoneticPr fontId="6"/>
  </si>
  <si>
    <t>MJ</t>
    <phoneticPr fontId="6"/>
  </si>
  <si>
    <t>c</t>
    <phoneticPr fontId="6"/>
  </si>
  <si>
    <t>消費電力量</t>
    <rPh sb="0" eb="5">
      <t>ショウヒデンリョクリョウ</t>
    </rPh>
    <phoneticPr fontId="6"/>
  </si>
  <si>
    <t>d</t>
    <phoneticPr fontId="6"/>
  </si>
  <si>
    <t>CO2排出量（電力）</t>
    <rPh sb="7" eb="9">
      <t>デンリョク</t>
    </rPh>
    <phoneticPr fontId="6"/>
  </si>
  <si>
    <t>c*CO2原単位</t>
    <rPh sb="5" eb="8">
      <t>ゲンタンイ</t>
    </rPh>
    <phoneticPr fontId="6"/>
  </si>
  <si>
    <t>kg</t>
  </si>
  <si>
    <t>e</t>
    <phoneticPr fontId="6"/>
  </si>
  <si>
    <t>f</t>
    <phoneticPr fontId="6"/>
  </si>
  <si>
    <t>CO2排出量（灯油）</t>
    <rPh sb="3" eb="5">
      <t>ハイシュツ</t>
    </rPh>
    <rPh sb="5" eb="6">
      <t>リョウ</t>
    </rPh>
    <rPh sb="6" eb="7">
      <t>ヨウリョウ</t>
    </rPh>
    <rPh sb="7" eb="9">
      <t>トウユ</t>
    </rPh>
    <phoneticPr fontId="6"/>
  </si>
  <si>
    <t>e*CO2原単位</t>
    <rPh sb="5" eb="8">
      <t>ゲンタンイ</t>
    </rPh>
    <phoneticPr fontId="6"/>
  </si>
  <si>
    <t>MJ/㎥</t>
    <phoneticPr fontId="6"/>
  </si>
  <si>
    <t>kg-CO2/㎥</t>
    <phoneticPr fontId="6"/>
  </si>
  <si>
    <t>低位発熱量</t>
    <rPh sb="0" eb="2">
      <t>テイイ</t>
    </rPh>
    <rPh sb="2" eb="4">
      <t>ハツネツ</t>
    </rPh>
    <rPh sb="4" eb="5">
      <t>リョウ</t>
    </rPh>
    <phoneticPr fontId="6"/>
  </si>
  <si>
    <t>機器効率</t>
    <rPh sb="0" eb="2">
      <t>キキ</t>
    </rPh>
    <rPh sb="2" eb="4">
      <t>コウリツ</t>
    </rPh>
    <phoneticPr fontId="1"/>
  </si>
  <si>
    <t>給湯負荷　JIS9220</t>
    <rPh sb="0" eb="2">
      <t>キュウトウ</t>
    </rPh>
    <rPh sb="2" eb="4">
      <t>フカ</t>
    </rPh>
    <phoneticPr fontId="6"/>
  </si>
  <si>
    <t>採用値</t>
    <rPh sb="0" eb="2">
      <t>サイヨウ</t>
    </rPh>
    <rPh sb="2" eb="3">
      <t>チ</t>
    </rPh>
    <phoneticPr fontId="1"/>
  </si>
  <si>
    <t>更新前</t>
    <rPh sb="0" eb="3">
      <t>コウシンマエ</t>
    </rPh>
    <phoneticPr fontId="1"/>
  </si>
  <si>
    <t>更新後</t>
    <rPh sb="0" eb="3">
      <t>コウシンゴ</t>
    </rPh>
    <phoneticPr fontId="1"/>
  </si>
  <si>
    <t>プロパンガス</t>
    <phoneticPr fontId="6"/>
  </si>
  <si>
    <t>kg</t>
    <phoneticPr fontId="1"/>
  </si>
  <si>
    <t>％</t>
    <phoneticPr fontId="1"/>
  </si>
  <si>
    <r>
      <t>CO</t>
    </r>
    <r>
      <rPr>
        <b/>
        <vertAlign val="subscript"/>
        <sz val="14"/>
        <color theme="1"/>
        <rFont val="Meiryo UI"/>
        <family val="3"/>
        <charset val="128"/>
      </rPr>
      <t>2</t>
    </r>
    <r>
      <rPr>
        <b/>
        <sz val="14"/>
        <color theme="1"/>
        <rFont val="Meiryo UI"/>
        <family val="3"/>
        <charset val="128"/>
      </rPr>
      <t>削減率</t>
    </r>
    <rPh sb="3" eb="5">
      <t>サクゲン</t>
    </rPh>
    <rPh sb="5" eb="6">
      <t>リツ</t>
    </rPh>
    <phoneticPr fontId="1"/>
  </si>
  <si>
    <t>更新前</t>
    <rPh sb="0" eb="3">
      <t>コウシンマエ</t>
    </rPh>
    <phoneticPr fontId="1"/>
  </si>
  <si>
    <t>更新後</t>
    <rPh sb="0" eb="3">
      <t>コウシンゴ</t>
    </rPh>
    <phoneticPr fontId="1"/>
  </si>
  <si>
    <t>（プルダウン）</t>
    <phoneticPr fontId="1"/>
  </si>
  <si>
    <t>（入力）</t>
    <rPh sb="1" eb="3">
      <t>ニュウリョク</t>
    </rPh>
    <phoneticPr fontId="1"/>
  </si>
  <si>
    <t>①給湯機の種類</t>
    <rPh sb="1" eb="4">
      <t>キュウトウキ</t>
    </rPh>
    <rPh sb="5" eb="7">
      <t>シュルイ</t>
    </rPh>
    <phoneticPr fontId="1"/>
  </si>
  <si>
    <t>②メーカー</t>
    <phoneticPr fontId="1"/>
  </si>
  <si>
    <t>③型式</t>
    <rPh sb="1" eb="3">
      <t>カタシキ</t>
    </rPh>
    <phoneticPr fontId="1"/>
  </si>
  <si>
    <t>④給湯機効率</t>
    <rPh sb="1" eb="4">
      <t>キュウトウキ</t>
    </rPh>
    <rPh sb="4" eb="6">
      <t>コウリツ</t>
    </rPh>
    <phoneticPr fontId="1"/>
  </si>
  <si>
    <t>（１）更新前</t>
    <rPh sb="3" eb="6">
      <t>コウシンマエ</t>
    </rPh>
    <phoneticPr fontId="1"/>
  </si>
  <si>
    <t>（２）更新後</t>
    <rPh sb="3" eb="6">
      <t>コウシンゴ</t>
    </rPh>
    <phoneticPr fontId="1"/>
  </si>
  <si>
    <t>※1</t>
    <phoneticPr fontId="1"/>
  </si>
  <si>
    <t>〈注意事項〉</t>
    <rPh sb="1" eb="3">
      <t>チュウイ</t>
    </rPh>
    <rPh sb="3" eb="5">
      <t>ジコウ</t>
    </rPh>
    <phoneticPr fontId="1"/>
  </si>
  <si>
    <t>年間燃料消費量</t>
    <rPh sb="0" eb="2">
      <t>ネンカン</t>
    </rPh>
    <rPh sb="2" eb="4">
      <t>ネンリョウ</t>
    </rPh>
    <rPh sb="4" eb="7">
      <t>ショウヒリョウ</t>
    </rPh>
    <phoneticPr fontId="1"/>
  </si>
  <si>
    <r>
      <t>年間CO</t>
    </r>
    <r>
      <rPr>
        <vertAlign val="subscript"/>
        <sz val="14"/>
        <color theme="1"/>
        <rFont val="Meiryo UI"/>
        <family val="3"/>
        <charset val="128"/>
      </rPr>
      <t>2</t>
    </r>
    <r>
      <rPr>
        <sz val="14"/>
        <color theme="1"/>
        <rFont val="Meiryo UI"/>
        <family val="3"/>
        <charset val="128"/>
      </rPr>
      <t>排出量</t>
    </r>
    <rPh sb="0" eb="2">
      <t>ネンカン</t>
    </rPh>
    <rPh sb="5" eb="8">
      <t>ハイシュツリョウ</t>
    </rPh>
    <phoneticPr fontId="1"/>
  </si>
  <si>
    <t>（自動）</t>
    <rPh sb="1" eb="3">
      <t>ジドウ</t>
    </rPh>
    <phoneticPr fontId="1"/>
  </si>
  <si>
    <t>（ﾌﾟﾙﾀﾞｳﾝ）</t>
    <phoneticPr fontId="1"/>
  </si>
  <si>
    <t>給湯機の種類</t>
    <rPh sb="0" eb="3">
      <t>キュウトウキ</t>
    </rPh>
    <rPh sb="4" eb="6">
      <t>シュルイ</t>
    </rPh>
    <phoneticPr fontId="1"/>
  </si>
  <si>
    <t>灯油ボイラー</t>
    <rPh sb="0" eb="2">
      <t>トウユ</t>
    </rPh>
    <phoneticPr fontId="1"/>
  </si>
  <si>
    <t>ＬＰガスボイラー</t>
    <phoneticPr fontId="1"/>
  </si>
  <si>
    <t>更新前</t>
    <rPh sb="0" eb="3">
      <t>コウシンマエ</t>
    </rPh>
    <phoneticPr fontId="1"/>
  </si>
  <si>
    <t>燃料使用量</t>
    <rPh sb="0" eb="2">
      <t>ネンリョウ</t>
    </rPh>
    <rPh sb="2" eb="5">
      <t>シヨウリョウ</t>
    </rPh>
    <phoneticPr fontId="6"/>
  </si>
  <si>
    <t>b/機器効率/発熱量</t>
    <rPh sb="2" eb="6">
      <t>キキコウリツ</t>
    </rPh>
    <rPh sb="7" eb="10">
      <t>ハツネツリョウ</t>
    </rPh>
    <phoneticPr fontId="6"/>
  </si>
  <si>
    <t>b/機器効率/発熱量</t>
    <rPh sb="2" eb="4">
      <t>キキ</t>
    </rPh>
    <rPh sb="4" eb="6">
      <t>コウリツ</t>
    </rPh>
    <rPh sb="7" eb="10">
      <t>ハツネツリョウ</t>
    </rPh>
    <phoneticPr fontId="6"/>
  </si>
  <si>
    <t>給湯機の更新計画を入力してください</t>
    <rPh sb="0" eb="3">
      <t>キュウトウキ</t>
    </rPh>
    <rPh sb="4" eb="6">
      <t>コウシン</t>
    </rPh>
    <rPh sb="6" eb="8">
      <t>ケイカク</t>
    </rPh>
    <rPh sb="9" eb="11">
      <t>ニュウリョク</t>
    </rPh>
    <phoneticPr fontId="1"/>
  </si>
  <si>
    <t>電気温水器</t>
    <rPh sb="0" eb="5">
      <t>デンキオンスイキ</t>
    </rPh>
    <phoneticPr fontId="1"/>
  </si>
  <si>
    <t>エコキュート</t>
    <phoneticPr fontId="1"/>
  </si>
  <si>
    <t>※1　カタログ等で確認し入力ください。（例）0.85</t>
    <rPh sb="7" eb="8">
      <t>ナド</t>
    </rPh>
    <rPh sb="20" eb="21">
      <t>レイ</t>
    </rPh>
    <phoneticPr fontId="1"/>
  </si>
  <si>
    <r>
      <t>家庭用給湯機　CO</t>
    </r>
    <r>
      <rPr>
        <b/>
        <vertAlign val="subscript"/>
        <sz val="16"/>
        <color theme="1"/>
        <rFont val="Meiryo UI"/>
        <family val="3"/>
        <charset val="128"/>
      </rPr>
      <t>2</t>
    </r>
    <r>
      <rPr>
        <b/>
        <sz val="16"/>
        <color theme="1"/>
        <rFont val="Meiryo UI"/>
        <family val="3"/>
        <charset val="128"/>
      </rPr>
      <t>削減計算シート</t>
    </r>
    <rPh sb="0" eb="3">
      <t>カテイヨウ</t>
    </rPh>
    <rPh sb="3" eb="6">
      <t>キュウトウキ</t>
    </rPh>
    <rPh sb="10" eb="12">
      <t>サクゲン</t>
    </rPh>
    <rPh sb="12" eb="14">
      <t>ケイサン</t>
    </rPh>
    <phoneticPr fontId="1"/>
  </si>
  <si>
    <t>　　（例）3.00</t>
  </si>
  <si>
    <t>給湯</t>
    <rPh sb="0" eb="2">
      <t>キュウトウ</t>
    </rPh>
    <phoneticPr fontId="1"/>
  </si>
  <si>
    <t>中間期</t>
    <rPh sb="0" eb="3">
      <t>チュウカンキ</t>
    </rPh>
    <phoneticPr fontId="1"/>
  </si>
  <si>
    <t>夏期</t>
    <rPh sb="0" eb="2">
      <t>カキ</t>
    </rPh>
    <phoneticPr fontId="1"/>
  </si>
  <si>
    <t>冬期</t>
    <rPh sb="0" eb="2">
      <t>トウキ</t>
    </rPh>
    <phoneticPr fontId="1"/>
  </si>
  <si>
    <t>保温</t>
    <rPh sb="0" eb="2">
      <t>ホオン</t>
    </rPh>
    <phoneticPr fontId="1"/>
  </si>
  <si>
    <t>4～5人</t>
    <phoneticPr fontId="1"/>
  </si>
  <si>
    <t>　　　不明の場合はメーカーへご確認ください。</t>
    <rPh sb="15" eb="17">
      <t>カクニン</t>
    </rPh>
    <phoneticPr fontId="1"/>
  </si>
  <si>
    <t>　　　エコキュートはカタログから「年間給湯保温効率」または「年間給湯効率」を入力ください。</t>
    <phoneticPr fontId="1"/>
  </si>
  <si>
    <r>
      <t>CO</t>
    </r>
    <r>
      <rPr>
        <sz val="9"/>
        <color theme="1"/>
        <rFont val="Meiryo UI"/>
        <family val="3"/>
        <charset val="128"/>
      </rPr>
      <t>2</t>
    </r>
    <r>
      <rPr>
        <sz val="14"/>
        <color theme="1"/>
        <rFont val="Meiryo UI"/>
        <family val="3"/>
        <charset val="128"/>
      </rPr>
      <t>削減率</t>
    </r>
    <rPh sb="3" eb="5">
      <t>サクゲン</t>
    </rPh>
    <rPh sb="5" eb="6">
      <t>リツ</t>
    </rPh>
    <phoneticPr fontId="1"/>
  </si>
  <si>
    <t>2022中国電力</t>
    <rPh sb="4" eb="8">
      <t>チュウゴクデンリョク</t>
    </rPh>
    <phoneticPr fontId="1"/>
  </si>
  <si>
    <t>環境省：排出係数一覧（R5.12.12更新版）</t>
    <rPh sb="0" eb="3">
      <t>カンキョウショウ</t>
    </rPh>
    <rPh sb="4" eb="8">
      <t>ハイシュツケイスウ</t>
    </rPh>
    <rPh sb="8" eb="10">
      <t>イチラン</t>
    </rPh>
    <rPh sb="19" eb="22">
      <t>コウシンバン</t>
    </rPh>
    <phoneticPr fontId="1"/>
  </si>
  <si>
    <t>※3　灯油ボイラー、LPガスボイラー、電気温水器の給湯機効率が不明の場合は0.7としてください。</t>
    <rPh sb="3" eb="5">
      <t>トウユ</t>
    </rPh>
    <rPh sb="19" eb="24">
      <t>デンキオンスイキ</t>
    </rPh>
    <rPh sb="25" eb="28">
      <t>キュウトウキ</t>
    </rPh>
    <rPh sb="28" eb="30">
      <t>コウリツ</t>
    </rPh>
    <rPh sb="31" eb="33">
      <t>フメイ</t>
    </rPh>
    <rPh sb="34" eb="36">
      <t>バアイ</t>
    </rPh>
    <phoneticPr fontId="1"/>
  </si>
  <si>
    <t>※2　新築の場合は、更新前をLPガスボイラーとしてください。</t>
    <rPh sb="3" eb="5">
      <t>シンチク</t>
    </rPh>
    <rPh sb="6" eb="8">
      <t>バアイ</t>
    </rPh>
    <rPh sb="10" eb="13">
      <t>コウシンマエ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</si>
</sst>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000_ "/>
    <numFmt numFmtId="178" formatCode="0.000_ "/>
    <numFmt numFmtId="179" formatCode="0.0_ "/>
    <numFmt numFmtId="180" formatCode="#,##0_ ;[Red]\-#,##0\ "/>
  </numFmts>
  <fonts count="2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vertAlign val="subscript"/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vertAlign val="subscript"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vertAlign val="superscript"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vertAlign val="subscript"/>
      <sz val="16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 shrinkToFit="1"/>
    </xf>
    <xf numFmtId="0" fontId="8" fillId="0" borderId="0" xfId="2" applyFont="1">
      <alignment vertical="center"/>
    </xf>
    <xf numFmtId="0" fontId="7" fillId="0" borderId="0" xfId="2" applyFont="1" applyAlignment="1">
      <alignment vertical="center" shrinkToFit="1"/>
    </xf>
    <xf numFmtId="0" fontId="7" fillId="2" borderId="0" xfId="2" applyFont="1" applyFill="1">
      <alignment vertical="center"/>
    </xf>
    <xf numFmtId="0" fontId="7" fillId="0" borderId="2" xfId="2" applyFont="1" applyBorder="1" applyAlignment="1">
      <alignment horizontal="left" vertical="center"/>
    </xf>
    <xf numFmtId="0" fontId="7" fillId="2" borderId="7" xfId="2" applyFont="1" applyFill="1" applyBorder="1">
      <alignment vertical="center"/>
    </xf>
    <xf numFmtId="0" fontId="7" fillId="2" borderId="2" xfId="2" applyFont="1" applyFill="1" applyBorder="1">
      <alignment vertical="center"/>
    </xf>
    <xf numFmtId="0" fontId="7" fillId="2" borderId="9" xfId="2" applyFont="1" applyFill="1" applyBorder="1">
      <alignment vertical="center"/>
    </xf>
    <xf numFmtId="177" fontId="7" fillId="2" borderId="7" xfId="2" applyNumberFormat="1" applyFont="1" applyFill="1" applyBorder="1">
      <alignment vertical="center"/>
    </xf>
    <xf numFmtId="0" fontId="7" fillId="2" borderId="12" xfId="2" applyFont="1" applyFill="1" applyBorder="1">
      <alignment vertical="center"/>
    </xf>
    <xf numFmtId="0" fontId="7" fillId="2" borderId="14" xfId="2" applyFont="1" applyFill="1" applyBorder="1" applyAlignment="1">
      <alignment vertical="center" shrinkToFit="1"/>
    </xf>
    <xf numFmtId="0" fontId="7" fillId="2" borderId="16" xfId="2" applyFont="1" applyFill="1" applyBorder="1">
      <alignment vertical="center"/>
    </xf>
    <xf numFmtId="0" fontId="7" fillId="2" borderId="18" xfId="2" applyFont="1" applyFill="1" applyBorder="1" applyAlignment="1">
      <alignment vertical="center" shrinkToFit="1"/>
    </xf>
    <xf numFmtId="177" fontId="7" fillId="2" borderId="0" xfId="2" applyNumberFormat="1" applyFont="1" applyFill="1">
      <alignment vertical="center"/>
    </xf>
    <xf numFmtId="179" fontId="9" fillId="2" borderId="0" xfId="2" applyNumberFormat="1" applyFont="1" applyFill="1">
      <alignment vertical="center"/>
    </xf>
    <xf numFmtId="0" fontId="9" fillId="2" borderId="0" xfId="2" applyFont="1" applyFill="1" applyAlignment="1">
      <alignment vertical="center" shrinkToFit="1"/>
    </xf>
    <xf numFmtId="176" fontId="7" fillId="2" borderId="0" xfId="2" applyNumberFormat="1" applyFont="1" applyFill="1">
      <alignment vertical="center"/>
    </xf>
    <xf numFmtId="0" fontId="7" fillId="2" borderId="0" xfId="2" applyFont="1" applyFill="1" applyAlignment="1">
      <alignment vertical="center" shrinkToFit="1"/>
    </xf>
    <xf numFmtId="178" fontId="9" fillId="2" borderId="0" xfId="2" applyNumberFormat="1" applyFont="1" applyFill="1">
      <alignment vertical="center"/>
    </xf>
    <xf numFmtId="0" fontId="12" fillId="0" borderId="0" xfId="2" applyFont="1">
      <alignment vertical="center"/>
    </xf>
    <xf numFmtId="0" fontId="7" fillId="0" borderId="0" xfId="2" applyFont="1" applyAlignment="1">
      <alignment vertical="top"/>
    </xf>
    <xf numFmtId="0" fontId="7" fillId="0" borderId="5" xfId="2" applyFont="1" applyBorder="1" applyAlignment="1">
      <alignment horizontal="center" vertical="center"/>
    </xf>
    <xf numFmtId="0" fontId="7" fillId="0" borderId="20" xfId="2" applyFont="1" applyBorder="1">
      <alignment vertical="center"/>
    </xf>
    <xf numFmtId="0" fontId="7" fillId="0" borderId="4" xfId="2" applyFont="1" applyBorder="1">
      <alignment vertical="center"/>
    </xf>
    <xf numFmtId="0" fontId="7" fillId="0" borderId="2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0" xfId="2" applyFont="1" applyBorder="1" applyAlignment="1">
      <alignment horizontal="left" vertical="center" shrinkToFit="1"/>
    </xf>
    <xf numFmtId="0" fontId="7" fillId="0" borderId="4" xfId="2" applyFont="1" applyBorder="1" applyAlignment="1">
      <alignment vertical="center" shrinkToFit="1"/>
    </xf>
    <xf numFmtId="0" fontId="7" fillId="0" borderId="24" xfId="2" applyFont="1" applyBorder="1" applyAlignment="1">
      <alignment horizontal="center" vertical="center"/>
    </xf>
    <xf numFmtId="0" fontId="7" fillId="0" borderId="20" xfId="3" applyNumberFormat="1" applyFont="1" applyBorder="1">
      <alignment vertical="center"/>
    </xf>
    <xf numFmtId="0" fontId="7" fillId="0" borderId="21" xfId="3" applyNumberFormat="1" applyFont="1" applyBorder="1" applyAlignment="1">
      <alignment vertical="center"/>
    </xf>
    <xf numFmtId="0" fontId="7" fillId="0" borderId="25" xfId="3" applyNumberFormat="1" applyFont="1" applyBorder="1" applyAlignment="1">
      <alignment vertical="center"/>
    </xf>
    <xf numFmtId="0" fontId="7" fillId="0" borderId="23" xfId="3" applyNumberFormat="1" applyFont="1" applyBorder="1">
      <alignment vertical="center"/>
    </xf>
    <xf numFmtId="0" fontId="7" fillId="0" borderId="5" xfId="2" applyFont="1" applyBorder="1" applyAlignment="1">
      <alignment horizontal="left" vertical="center" shrinkToFit="1"/>
    </xf>
    <xf numFmtId="180" fontId="7" fillId="0" borderId="20" xfId="3" applyNumberFormat="1" applyFont="1" applyFill="1" applyBorder="1">
      <alignment vertical="center"/>
    </xf>
    <xf numFmtId="180" fontId="7" fillId="0" borderId="21" xfId="3" applyNumberFormat="1" applyFont="1" applyFill="1" applyBorder="1">
      <alignment vertical="center"/>
    </xf>
    <xf numFmtId="180" fontId="7" fillId="0" borderId="25" xfId="3" applyNumberFormat="1" applyFont="1" applyFill="1" applyBorder="1">
      <alignment vertical="center"/>
    </xf>
    <xf numFmtId="38" fontId="7" fillId="0" borderId="23" xfId="3" applyFont="1" applyFill="1" applyBorder="1">
      <alignment vertical="center"/>
    </xf>
    <xf numFmtId="0" fontId="7" fillId="0" borderId="0" xfId="2" applyFont="1" applyAlignment="1">
      <alignment horizontal="left" vertical="center" shrinkToFit="1"/>
    </xf>
    <xf numFmtId="180" fontId="7" fillId="0" borderId="0" xfId="3" applyNumberFormat="1" applyFont="1" applyFill="1" applyBorder="1">
      <alignment vertical="center"/>
    </xf>
    <xf numFmtId="38" fontId="7" fillId="0" borderId="0" xfId="3" applyFont="1" applyFill="1" applyBorder="1">
      <alignment vertical="center"/>
    </xf>
    <xf numFmtId="0" fontId="7" fillId="0" borderId="6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horizontal="left" vertical="center" shrinkToFit="1"/>
    </xf>
    <xf numFmtId="0" fontId="7" fillId="0" borderId="26" xfId="2" applyFont="1" applyBorder="1" applyAlignment="1">
      <alignment vertical="center" shrinkToFit="1"/>
    </xf>
    <xf numFmtId="38" fontId="7" fillId="0" borderId="27" xfId="3" applyFont="1" applyFill="1" applyBorder="1" applyAlignment="1">
      <alignment vertical="center"/>
    </xf>
    <xf numFmtId="38" fontId="7" fillId="0" borderId="28" xfId="3" applyFont="1" applyFill="1" applyBorder="1" applyAlignment="1">
      <alignment vertical="center"/>
    </xf>
    <xf numFmtId="38" fontId="7" fillId="0" borderId="29" xfId="3" applyFont="1" applyFill="1" applyBorder="1" applyAlignment="1">
      <alignment vertical="center"/>
    </xf>
    <xf numFmtId="180" fontId="7" fillId="0" borderId="10" xfId="2" applyNumberFormat="1" applyFont="1" applyBorder="1">
      <alignment vertical="center"/>
    </xf>
    <xf numFmtId="0" fontId="7" fillId="3" borderId="15" xfId="2" applyFont="1" applyFill="1" applyBorder="1" applyAlignment="1">
      <alignment horizontal="center" vertical="center"/>
    </xf>
    <xf numFmtId="0" fontId="7" fillId="3" borderId="15" xfId="2" applyFont="1" applyFill="1" applyBorder="1" applyAlignment="1">
      <alignment horizontal="left" vertical="center" shrinkToFit="1"/>
    </xf>
    <xf numFmtId="0" fontId="7" fillId="3" borderId="30" xfId="2" applyFont="1" applyFill="1" applyBorder="1">
      <alignment vertical="center"/>
    </xf>
    <xf numFmtId="180" fontId="9" fillId="3" borderId="31" xfId="2" applyNumberFormat="1" applyFont="1" applyFill="1" applyBorder="1">
      <alignment vertical="center"/>
    </xf>
    <xf numFmtId="180" fontId="9" fillId="3" borderId="32" xfId="2" applyNumberFormat="1" applyFont="1" applyFill="1" applyBorder="1">
      <alignment vertical="center"/>
    </xf>
    <xf numFmtId="180" fontId="9" fillId="3" borderId="33" xfId="2" applyNumberFormat="1" applyFont="1" applyFill="1" applyBorder="1">
      <alignment vertical="center"/>
    </xf>
    <xf numFmtId="180" fontId="7" fillId="3" borderId="14" xfId="2" applyNumberFormat="1" applyFont="1" applyFill="1" applyBorder="1">
      <alignment vertical="center"/>
    </xf>
    <xf numFmtId="0" fontId="7" fillId="0" borderId="21" xfId="2" applyFont="1" applyBorder="1" applyAlignment="1">
      <alignment horizontal="left" vertical="center" shrinkToFit="1"/>
    </xf>
    <xf numFmtId="0" fontId="7" fillId="0" borderId="25" xfId="2" applyFont="1" applyBorder="1">
      <alignment vertical="center"/>
    </xf>
    <xf numFmtId="0" fontId="7" fillId="0" borderId="8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35" xfId="2" applyFont="1" applyBorder="1" applyAlignment="1">
      <alignment horizontal="left" vertical="center" shrinkToFit="1"/>
    </xf>
    <xf numFmtId="0" fontId="7" fillId="0" borderId="36" xfId="2" applyFont="1" applyBorder="1" applyAlignment="1">
      <alignment vertical="center" shrinkToFit="1"/>
    </xf>
    <xf numFmtId="0" fontId="7" fillId="0" borderId="37" xfId="2" applyFont="1" applyBorder="1" applyAlignment="1">
      <alignment horizontal="center" vertical="center"/>
    </xf>
    <xf numFmtId="180" fontId="7" fillId="0" borderId="38" xfId="2" applyNumberFormat="1" applyFont="1" applyBorder="1">
      <alignment vertical="center"/>
    </xf>
    <xf numFmtId="180" fontId="7" fillId="0" borderId="35" xfId="2" applyNumberFormat="1" applyFont="1" applyBorder="1">
      <alignment vertical="center"/>
    </xf>
    <xf numFmtId="180" fontId="7" fillId="0" borderId="36" xfId="2" applyNumberFormat="1" applyFont="1" applyBorder="1">
      <alignment vertical="center"/>
    </xf>
    <xf numFmtId="180" fontId="7" fillId="0" borderId="39" xfId="2" applyNumberFormat="1" applyFont="1" applyBorder="1">
      <alignment vertical="center"/>
    </xf>
    <xf numFmtId="0" fontId="7" fillId="3" borderId="40" xfId="2" applyFont="1" applyFill="1" applyBorder="1" applyAlignment="1">
      <alignment horizontal="center" vertical="center"/>
    </xf>
    <xf numFmtId="0" fontId="7" fillId="3" borderId="41" xfId="2" applyFont="1" applyFill="1" applyBorder="1" applyAlignment="1">
      <alignment horizontal="left" vertical="center" shrinkToFit="1"/>
    </xf>
    <xf numFmtId="0" fontId="7" fillId="3" borderId="42" xfId="2" applyFont="1" applyFill="1" applyBorder="1">
      <alignment vertical="center"/>
    </xf>
    <xf numFmtId="0" fontId="7" fillId="3" borderId="43" xfId="2" applyFont="1" applyFill="1" applyBorder="1" applyAlignment="1">
      <alignment horizontal="center" vertical="center"/>
    </xf>
    <xf numFmtId="180" fontId="7" fillId="3" borderId="44" xfId="2" applyNumberFormat="1" applyFont="1" applyFill="1" applyBorder="1">
      <alignment vertical="center"/>
    </xf>
    <xf numFmtId="180" fontId="7" fillId="3" borderId="41" xfId="2" applyNumberFormat="1" applyFont="1" applyFill="1" applyBorder="1">
      <alignment vertical="center"/>
    </xf>
    <xf numFmtId="180" fontId="7" fillId="3" borderId="42" xfId="2" applyNumberFormat="1" applyFont="1" applyFill="1" applyBorder="1">
      <alignment vertical="center"/>
    </xf>
    <xf numFmtId="180" fontId="7" fillId="3" borderId="45" xfId="2" applyNumberFormat="1" applyFont="1" applyFill="1" applyBorder="1">
      <alignment vertical="center"/>
    </xf>
    <xf numFmtId="0" fontId="7" fillId="0" borderId="0" xfId="2" applyFont="1" applyBorder="1">
      <alignment vertical="center"/>
    </xf>
    <xf numFmtId="0" fontId="11" fillId="2" borderId="8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47" xfId="2" applyFont="1" applyFill="1" applyBorder="1" applyAlignment="1">
      <alignment horizontal="center" vertical="center" shrinkToFit="1"/>
    </xf>
    <xf numFmtId="0" fontId="9" fillId="2" borderId="48" xfId="2" applyFont="1" applyFill="1" applyBorder="1" applyAlignment="1">
      <alignment horizontal="center" vertical="center" shrinkToFit="1"/>
    </xf>
    <xf numFmtId="0" fontId="9" fillId="2" borderId="43" xfId="2" applyFont="1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38" fontId="13" fillId="0" borderId="5" xfId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0" fontId="15" fillId="0" borderId="5" xfId="1" applyNumberFormat="1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7" fillId="2" borderId="6" xfId="2" applyFont="1" applyFill="1" applyBorder="1">
      <alignment vertical="center"/>
    </xf>
    <xf numFmtId="0" fontId="7" fillId="2" borderId="10" xfId="2" applyFont="1" applyFill="1" applyBorder="1">
      <alignment vertical="center"/>
    </xf>
    <xf numFmtId="0" fontId="7" fillId="2" borderId="14" xfId="2" applyFont="1" applyFill="1" applyBorder="1">
      <alignment vertical="center"/>
    </xf>
    <xf numFmtId="0" fontId="7" fillId="2" borderId="18" xfId="2" applyFont="1" applyFill="1" applyBorder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 shrinkToFit="1"/>
    </xf>
    <xf numFmtId="0" fontId="7" fillId="0" borderId="0" xfId="2" applyFont="1" applyBorder="1" applyAlignment="1">
      <alignment vertical="center" shrinkToFit="1"/>
    </xf>
    <xf numFmtId="0" fontId="15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0" fontId="9" fillId="0" borderId="50" xfId="2" applyNumberFormat="1" applyFont="1" applyBorder="1" applyAlignment="1">
      <alignment horizontal="center" vertical="center"/>
    </xf>
    <xf numFmtId="40" fontId="10" fillId="0" borderId="50" xfId="2" applyNumberFormat="1" applyFont="1" applyBorder="1">
      <alignment vertical="center"/>
    </xf>
    <xf numFmtId="0" fontId="7" fillId="0" borderId="2" xfId="2" applyFont="1" applyBorder="1">
      <alignment vertical="center"/>
    </xf>
    <xf numFmtId="0" fontId="9" fillId="0" borderId="49" xfId="2" applyFont="1" applyBorder="1" applyAlignment="1">
      <alignment vertical="center" shrinkToFit="1"/>
    </xf>
    <xf numFmtId="40" fontId="9" fillId="0" borderId="49" xfId="1" applyNumberFormat="1" applyFont="1" applyBorder="1">
      <alignment vertical="center"/>
    </xf>
    <xf numFmtId="0" fontId="9" fillId="0" borderId="0" xfId="2" applyFont="1" applyBorder="1" applyAlignment="1">
      <alignment vertical="center" shrinkToFit="1"/>
    </xf>
    <xf numFmtId="40" fontId="9" fillId="0" borderId="0" xfId="1" applyNumberFormat="1" applyFont="1" applyBorder="1">
      <alignment vertical="center"/>
    </xf>
    <xf numFmtId="40" fontId="9" fillId="0" borderId="8" xfId="2" applyNumberFormat="1" applyFont="1" applyBorder="1" applyAlignment="1">
      <alignment vertical="center"/>
    </xf>
    <xf numFmtId="40" fontId="9" fillId="0" borderId="8" xfId="1" applyNumberFormat="1" applyFont="1" applyBorder="1" applyAlignment="1">
      <alignment vertical="center"/>
    </xf>
    <xf numFmtId="2" fontId="13" fillId="0" borderId="5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 shrinkToFit="1"/>
    </xf>
    <xf numFmtId="0" fontId="7" fillId="0" borderId="8" xfId="2" applyFont="1" applyBorder="1">
      <alignment vertical="center"/>
    </xf>
    <xf numFmtId="178" fontId="9" fillId="2" borderId="51" xfId="2" applyNumberFormat="1" applyFont="1" applyFill="1" applyBorder="1">
      <alignment vertical="center"/>
    </xf>
    <xf numFmtId="0" fontId="9" fillId="2" borderId="51" xfId="2" applyFont="1" applyFill="1" applyBorder="1" applyAlignment="1">
      <alignment vertical="center" shrinkToFit="1"/>
    </xf>
    <xf numFmtId="178" fontId="9" fillId="2" borderId="52" xfId="2" applyNumberFormat="1" applyFont="1" applyFill="1" applyBorder="1">
      <alignment vertical="center"/>
    </xf>
    <xf numFmtId="0" fontId="9" fillId="2" borderId="52" xfId="2" applyFont="1" applyFill="1" applyBorder="1" applyAlignment="1">
      <alignment vertical="center" shrinkToFit="1"/>
    </xf>
    <xf numFmtId="178" fontId="9" fillId="2" borderId="48" xfId="2" applyNumberFormat="1" applyFont="1" applyFill="1" applyBorder="1">
      <alignment vertical="center"/>
    </xf>
    <xf numFmtId="0" fontId="9" fillId="2" borderId="48" xfId="2" applyFont="1" applyFill="1" applyBorder="1" applyAlignment="1">
      <alignment vertical="center" shrinkToFit="1"/>
    </xf>
    <xf numFmtId="176" fontId="9" fillId="0" borderId="13" xfId="2" applyNumberFormat="1" applyFont="1" applyFill="1" applyBorder="1">
      <alignment vertical="center"/>
    </xf>
    <xf numFmtId="0" fontId="9" fillId="0" borderId="14" xfId="2" applyFont="1" applyFill="1" applyBorder="1" applyAlignment="1">
      <alignment vertical="center" shrinkToFit="1"/>
    </xf>
    <xf numFmtId="176" fontId="7" fillId="0" borderId="15" xfId="2" applyNumberFormat="1" applyFont="1" applyFill="1" applyBorder="1">
      <alignment vertical="center"/>
    </xf>
    <xf numFmtId="179" fontId="9" fillId="0" borderId="17" xfId="2" applyNumberFormat="1" applyFont="1" applyFill="1" applyBorder="1">
      <alignment vertical="center"/>
    </xf>
    <xf numFmtId="0" fontId="9" fillId="0" borderId="18" xfId="2" applyFont="1" applyFill="1" applyBorder="1" applyAlignment="1">
      <alignment vertical="center" shrinkToFit="1"/>
    </xf>
    <xf numFmtId="178" fontId="7" fillId="0" borderId="19" xfId="2" applyNumberFormat="1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21" fillId="0" borderId="49" xfId="0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7" fillId="0" borderId="0" xfId="2" applyFont="1" applyBorder="1" applyAlignment="1">
      <alignment horizontal="left" vertical="center" shrinkToFit="1"/>
    </xf>
    <xf numFmtId="0" fontId="9" fillId="2" borderId="46" xfId="2" applyFont="1" applyFill="1" applyBorder="1" applyAlignment="1">
      <alignment horizontal="center" vertical="center"/>
    </xf>
    <xf numFmtId="0" fontId="9" fillId="2" borderId="26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 shrinkToFit="1"/>
    </xf>
    <xf numFmtId="0" fontId="7" fillId="2" borderId="10" xfId="2" applyFont="1" applyFill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7"/>
  <sheetViews>
    <sheetView tabSelected="1" workbookViewId="0">
      <selection activeCell="H17" sqref="H17"/>
    </sheetView>
  </sheetViews>
  <sheetFormatPr defaultColWidth="17.375" defaultRowHeight="29.25" customHeight="1" x14ac:dyDescent="0.15"/>
  <cols>
    <col min="1" max="1" width="24" style="104" customWidth="1"/>
    <col min="2" max="2" width="16.75" style="104" customWidth="1"/>
    <col min="3" max="3" width="6.875" style="104" customWidth="1"/>
    <col min="4" max="4" width="16.75" style="104" customWidth="1"/>
    <col min="5" max="5" width="6.875" style="104" customWidth="1"/>
    <col min="6" max="6" width="9.75" style="104" bestFit="1" customWidth="1"/>
    <col min="7" max="7" width="4.25" style="104" customWidth="1"/>
    <col min="8" max="16384" width="17.375" style="104"/>
  </cols>
  <sheetData>
    <row r="2" spans="1:6" ht="29.25" customHeight="1" x14ac:dyDescent="0.15">
      <c r="A2" s="144" t="s">
        <v>88</v>
      </c>
      <c r="B2" s="144"/>
      <c r="C2" s="144"/>
      <c r="D2" s="144"/>
      <c r="E2" s="144"/>
      <c r="F2" s="144"/>
    </row>
    <row r="4" spans="1:6" ht="29.25" customHeight="1" x14ac:dyDescent="0.15">
      <c r="A4" s="91" t="s">
        <v>1</v>
      </c>
      <c r="B4" s="91"/>
      <c r="C4" s="91"/>
      <c r="D4" s="91"/>
      <c r="E4" s="91"/>
    </row>
    <row r="5" spans="1:6" ht="29.25" customHeight="1" x14ac:dyDescent="0.15">
      <c r="A5" s="92" t="s">
        <v>0</v>
      </c>
      <c r="B5" s="92"/>
      <c r="C5" s="93" t="s">
        <v>63</v>
      </c>
      <c r="D5" s="114"/>
      <c r="E5" s="114"/>
    </row>
    <row r="6" spans="1:6" ht="29.25" customHeight="1" x14ac:dyDescent="0.15">
      <c r="A6" s="97"/>
      <c r="B6" s="97"/>
      <c r="C6" s="114"/>
      <c r="D6" s="114"/>
      <c r="E6" s="114"/>
    </row>
    <row r="7" spans="1:6" ht="29.25" customHeight="1" x14ac:dyDescent="0.15">
      <c r="A7" s="99" t="s">
        <v>84</v>
      </c>
      <c r="B7" s="100"/>
      <c r="C7" s="114"/>
      <c r="D7" s="114"/>
      <c r="E7" s="114"/>
    </row>
    <row r="8" spans="1:6" ht="29.25" customHeight="1" x14ac:dyDescent="0.15">
      <c r="A8" s="98"/>
      <c r="B8" s="147" t="s">
        <v>61</v>
      </c>
      <c r="C8" s="148"/>
      <c r="D8" s="147" t="s">
        <v>62</v>
      </c>
      <c r="E8" s="148"/>
    </row>
    <row r="9" spans="1:6" ht="29.25" customHeight="1" x14ac:dyDescent="0.15">
      <c r="A9" s="101" t="s">
        <v>65</v>
      </c>
      <c r="B9" s="147"/>
      <c r="C9" s="148"/>
      <c r="D9" s="147"/>
      <c r="E9" s="148"/>
      <c r="F9" s="104" t="s">
        <v>76</v>
      </c>
    </row>
    <row r="10" spans="1:6" ht="29.25" customHeight="1" x14ac:dyDescent="0.15">
      <c r="A10" s="101" t="s">
        <v>66</v>
      </c>
      <c r="B10" s="149"/>
      <c r="C10" s="150"/>
      <c r="D10" s="149"/>
      <c r="E10" s="150"/>
      <c r="F10" s="104" t="s">
        <v>64</v>
      </c>
    </row>
    <row r="11" spans="1:6" ht="29.25" customHeight="1" x14ac:dyDescent="0.15">
      <c r="A11" s="101" t="s">
        <v>67</v>
      </c>
      <c r="B11" s="149"/>
      <c r="C11" s="150"/>
      <c r="D11" s="149"/>
      <c r="E11" s="150"/>
      <c r="F11" s="104" t="s">
        <v>64</v>
      </c>
    </row>
    <row r="12" spans="1:6" ht="29.25" customHeight="1" x14ac:dyDescent="0.15">
      <c r="A12" s="101" t="s">
        <v>68</v>
      </c>
      <c r="B12" s="127"/>
      <c r="C12" s="115" t="s">
        <v>71</v>
      </c>
      <c r="D12" s="125"/>
      <c r="E12" s="115" t="s">
        <v>71</v>
      </c>
      <c r="F12" s="104" t="s">
        <v>64</v>
      </c>
    </row>
    <row r="13" spans="1:6" ht="18.75" customHeight="1" x14ac:dyDescent="0.15">
      <c r="A13" s="102"/>
      <c r="B13" s="103"/>
      <c r="C13" s="103"/>
      <c r="D13" s="103"/>
      <c r="E13" s="103"/>
    </row>
    <row r="14" spans="1:6" ht="18.75" customHeight="1" x14ac:dyDescent="0.15">
      <c r="A14" s="102" t="s">
        <v>72</v>
      </c>
      <c r="B14" s="103"/>
      <c r="C14" s="103"/>
      <c r="D14" s="103"/>
      <c r="E14" s="103"/>
    </row>
    <row r="15" spans="1:6" ht="18.75" customHeight="1" x14ac:dyDescent="0.15">
      <c r="A15" s="102" t="s">
        <v>87</v>
      </c>
      <c r="B15" s="103"/>
      <c r="C15" s="103"/>
      <c r="D15" s="103"/>
      <c r="E15" s="103"/>
    </row>
    <row r="16" spans="1:6" ht="18.75" customHeight="1" x14ac:dyDescent="0.15">
      <c r="A16" s="102" t="s">
        <v>96</v>
      </c>
      <c r="B16" s="103"/>
      <c r="C16" s="103"/>
      <c r="D16" s="103"/>
      <c r="E16" s="103"/>
    </row>
    <row r="17" spans="1:6" ht="18.75" customHeight="1" x14ac:dyDescent="0.15">
      <c r="A17" s="102" t="s">
        <v>97</v>
      </c>
      <c r="B17" s="103"/>
      <c r="C17" s="103"/>
      <c r="D17" s="103"/>
      <c r="E17" s="103"/>
    </row>
    <row r="18" spans="1:6" ht="18.75" customHeight="1" x14ac:dyDescent="0.15">
      <c r="A18" s="102" t="s">
        <v>89</v>
      </c>
      <c r="B18" s="103"/>
      <c r="C18" s="103"/>
      <c r="D18" s="103"/>
      <c r="E18" s="103"/>
    </row>
    <row r="19" spans="1:6" ht="22.5" customHeight="1" x14ac:dyDescent="0.15">
      <c r="A19" s="142" t="s">
        <v>102</v>
      </c>
      <c r="B19" s="126"/>
      <c r="C19" s="126"/>
      <c r="D19" s="126"/>
      <c r="E19" s="126"/>
    </row>
    <row r="20" spans="1:6" ht="22.5" customHeight="1" x14ac:dyDescent="0.15">
      <c r="A20" s="142" t="s">
        <v>101</v>
      </c>
      <c r="B20" s="126"/>
      <c r="C20" s="126"/>
      <c r="D20" s="126"/>
      <c r="E20" s="126"/>
    </row>
    <row r="21" spans="1:6" ht="22.5" customHeight="1" x14ac:dyDescent="0.15">
      <c r="A21" s="142"/>
      <c r="B21" s="126"/>
      <c r="C21" s="126"/>
      <c r="D21" s="126"/>
      <c r="E21" s="126"/>
    </row>
    <row r="22" spans="1:6" ht="29.25" customHeight="1" x14ac:dyDescent="0.15">
      <c r="A22" s="93" t="s">
        <v>98</v>
      </c>
      <c r="B22" s="114"/>
      <c r="C22" s="114"/>
      <c r="D22" s="114"/>
      <c r="E22" s="114"/>
    </row>
    <row r="23" spans="1:6" ht="29.25" customHeight="1" x14ac:dyDescent="0.15">
      <c r="A23" s="92"/>
      <c r="B23" s="147" t="s">
        <v>55</v>
      </c>
      <c r="C23" s="148"/>
      <c r="D23" s="147" t="s">
        <v>56</v>
      </c>
      <c r="E23" s="148"/>
    </row>
    <row r="24" spans="1:6" ht="29.25" customHeight="1" x14ac:dyDescent="0.15">
      <c r="A24" s="92" t="s">
        <v>73</v>
      </c>
      <c r="B24" s="94" t="e">
        <f>詳細試算!S16</f>
        <v>#DIV/0!</v>
      </c>
      <c r="C24" s="113" t="str">
        <f>詳細試算!F16</f>
        <v>kWh</v>
      </c>
      <c r="D24" s="94" t="e">
        <f>詳細試算!S22</f>
        <v>#DIV/0!</v>
      </c>
      <c r="E24" s="113" t="str">
        <f>詳細試算!F22</f>
        <v>kWh</v>
      </c>
      <c r="F24" s="104" t="s">
        <v>75</v>
      </c>
    </row>
    <row r="25" spans="1:6" ht="29.25" customHeight="1" x14ac:dyDescent="0.15">
      <c r="A25" s="92" t="s">
        <v>74</v>
      </c>
      <c r="B25" s="94" t="e">
        <f>詳細試算!S17</f>
        <v>#DIV/0!</v>
      </c>
      <c r="C25" s="113" t="s">
        <v>58</v>
      </c>
      <c r="D25" s="94" t="e">
        <f>詳細試算!S23</f>
        <v>#DIV/0!</v>
      </c>
      <c r="E25" s="113" t="s">
        <v>58</v>
      </c>
      <c r="F25" s="104" t="s">
        <v>75</v>
      </c>
    </row>
    <row r="26" spans="1:6" ht="29.25" customHeight="1" x14ac:dyDescent="0.15">
      <c r="A26" s="95" t="s">
        <v>60</v>
      </c>
      <c r="B26" s="145"/>
      <c r="C26" s="146"/>
      <c r="D26" s="96" t="e">
        <f>(1-D25/B25)*100</f>
        <v>#DIV/0!</v>
      </c>
      <c r="E26" s="112" t="s">
        <v>59</v>
      </c>
      <c r="F26" s="104" t="s">
        <v>75</v>
      </c>
    </row>
    <row r="27" spans="1:6" ht="29.25" customHeight="1" x14ac:dyDescent="0.15">
      <c r="A27" s="143" t="e">
        <f>IF(D26&gt;=30,"補助事業の要件を満たしています","補助事業の要件を満たしていません")</f>
        <v>#DIV/0!</v>
      </c>
      <c r="B27" s="143"/>
      <c r="C27" s="143"/>
      <c r="D27" s="143"/>
      <c r="E27" s="143"/>
    </row>
  </sheetData>
  <mergeCells count="13">
    <mergeCell ref="A27:E27"/>
    <mergeCell ref="A2:F2"/>
    <mergeCell ref="B26:C26"/>
    <mergeCell ref="B23:C23"/>
    <mergeCell ref="D23:E23"/>
    <mergeCell ref="B8:C8"/>
    <mergeCell ref="D8:E8"/>
    <mergeCell ref="B9:C9"/>
    <mergeCell ref="D9:E9"/>
    <mergeCell ref="B10:C10"/>
    <mergeCell ref="D10:E10"/>
    <mergeCell ref="B11:C11"/>
    <mergeCell ref="D11:E1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テーブル!$A$3:$A$4</xm:f>
          </x14:formula1>
          <xm:sqref>B5</xm:sqref>
        </x14:dataValidation>
        <x14:dataValidation type="list" allowBlank="1" showInputMessage="1" showErrorMessage="1" xr:uid="{00000000-0002-0000-0000-000001000000}">
          <x14:formula1>
            <xm:f>テーブル!$B$3:$B$6</xm:f>
          </x14:formula1>
          <xm:sqref>B9:E9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23"/>
  <sheetViews>
    <sheetView view="pageBreakPreview" zoomScale="115" zoomScaleNormal="110" zoomScaleSheetLayoutView="115" workbookViewId="0">
      <selection activeCell="I5" sqref="I5"/>
    </sheetView>
  </sheetViews>
  <sheetFormatPr defaultColWidth="8.875" defaultRowHeight="16.149999999999999" customHeight="1" x14ac:dyDescent="0.15"/>
  <cols>
    <col min="1" max="2" width="8.875" style="3"/>
    <col min="3" max="3" width="4.25" style="5" customWidth="1"/>
    <col min="4" max="4" width="18.375" style="3" bestFit="1" customWidth="1"/>
    <col min="5" max="5" width="15.75" style="4" customWidth="1"/>
    <col min="6" max="6" width="4.875" style="3" bestFit="1" customWidth="1"/>
    <col min="7" max="18" width="7.625" style="3" customWidth="1"/>
    <col min="19" max="19" width="8.875" style="3" customWidth="1"/>
    <col min="20" max="20" width="17.125" style="3" customWidth="1"/>
    <col min="21" max="16384" width="8.875" style="3"/>
  </cols>
  <sheetData>
    <row r="1" spans="2:25" ht="15" customHeight="1" x14ac:dyDescent="0.15">
      <c r="C1" s="2" t="s">
        <v>4</v>
      </c>
    </row>
    <row r="2" spans="2:25" ht="15" customHeight="1" x14ac:dyDescent="0.15">
      <c r="D2" s="6"/>
      <c r="F2" s="7" t="s">
        <v>5</v>
      </c>
      <c r="G2" s="8"/>
      <c r="H2" s="8"/>
      <c r="I2" s="8"/>
      <c r="J2" s="8"/>
      <c r="K2" s="8"/>
      <c r="L2" s="151" t="s">
        <v>52</v>
      </c>
      <c r="M2" s="151"/>
      <c r="N2" s="8"/>
      <c r="O2" s="7" t="s">
        <v>53</v>
      </c>
      <c r="P2" s="8"/>
      <c r="Q2" s="7"/>
      <c r="S2" s="8"/>
      <c r="U2" s="129"/>
      <c r="V2" s="156" t="s">
        <v>2</v>
      </c>
      <c r="W2" s="156"/>
      <c r="X2" s="156" t="s">
        <v>95</v>
      </c>
      <c r="Y2" s="156"/>
    </row>
    <row r="3" spans="2:25" ht="15" customHeight="1" x14ac:dyDescent="0.15">
      <c r="B3" s="3" t="s">
        <v>100</v>
      </c>
      <c r="D3" s="9"/>
      <c r="E3" s="10"/>
      <c r="F3" s="13"/>
      <c r="G3" s="152" t="s">
        <v>51</v>
      </c>
      <c r="H3" s="153"/>
      <c r="I3" s="154" t="s">
        <v>6</v>
      </c>
      <c r="J3" s="155"/>
      <c r="K3" s="11"/>
      <c r="L3" s="66" t="s">
        <v>80</v>
      </c>
      <c r="M3" s="123">
        <f>計算シート!B12</f>
        <v>0</v>
      </c>
      <c r="N3" s="116"/>
      <c r="O3" s="105"/>
      <c r="P3" s="87" t="s">
        <v>2</v>
      </c>
      <c r="Q3" s="87" t="s">
        <v>3</v>
      </c>
      <c r="R3" s="86" t="s">
        <v>54</v>
      </c>
      <c r="S3" s="86"/>
      <c r="U3" s="129"/>
      <c r="V3" s="66" t="s">
        <v>90</v>
      </c>
      <c r="W3" s="66" t="s">
        <v>94</v>
      </c>
      <c r="X3" s="66" t="s">
        <v>90</v>
      </c>
      <c r="Y3" s="66" t="s">
        <v>94</v>
      </c>
    </row>
    <row r="4" spans="2:25" ht="15" customHeight="1" x14ac:dyDescent="0.15">
      <c r="D4" s="9"/>
      <c r="E4" s="12"/>
      <c r="F4" s="15" t="s">
        <v>7</v>
      </c>
      <c r="G4" s="136">
        <v>36.5</v>
      </c>
      <c r="H4" s="137" t="s">
        <v>8</v>
      </c>
      <c r="I4" s="138">
        <v>2.5</v>
      </c>
      <c r="J4" s="16" t="s">
        <v>9</v>
      </c>
      <c r="K4" s="14"/>
      <c r="L4" s="128" t="s">
        <v>56</v>
      </c>
      <c r="M4" s="124">
        <f>計算シート!D12</f>
        <v>0</v>
      </c>
      <c r="N4" s="117"/>
      <c r="O4" s="106" t="s">
        <v>11</v>
      </c>
      <c r="P4" s="130">
        <f>V4+W4</f>
        <v>27.798999999999999</v>
      </c>
      <c r="Q4" s="131">
        <f>X4+Y4</f>
        <v>46.552999999999997</v>
      </c>
      <c r="R4" s="88">
        <f>IF(計算シート!B5=P3,P4,Q4)</f>
        <v>46.552999999999997</v>
      </c>
      <c r="S4" s="88" t="s">
        <v>12</v>
      </c>
      <c r="U4" s="129" t="s">
        <v>91</v>
      </c>
      <c r="V4" s="129">
        <v>26.515000000000001</v>
      </c>
      <c r="W4" s="129">
        <v>1.284</v>
      </c>
      <c r="X4" s="129">
        <v>43.472999999999999</v>
      </c>
      <c r="Y4" s="129">
        <v>3.08</v>
      </c>
    </row>
    <row r="5" spans="2:25" ht="15" customHeight="1" x14ac:dyDescent="0.15">
      <c r="D5" s="9"/>
      <c r="E5" s="12"/>
      <c r="F5" s="15" t="s">
        <v>57</v>
      </c>
      <c r="G5" s="136">
        <v>50.1</v>
      </c>
      <c r="H5" s="137" t="s">
        <v>49</v>
      </c>
      <c r="I5" s="138">
        <v>2.99</v>
      </c>
      <c r="J5" s="16" t="s">
        <v>50</v>
      </c>
      <c r="K5" s="14"/>
      <c r="L5" s="119"/>
      <c r="M5" s="120"/>
      <c r="N5" s="118"/>
      <c r="O5" s="107" t="s">
        <v>16</v>
      </c>
      <c r="P5" s="134">
        <f t="shared" ref="P5:P6" si="0">V5+W5</f>
        <v>19.221</v>
      </c>
      <c r="Q5" s="135">
        <f t="shared" ref="Q5:Q6" si="1">X5+Y5</f>
        <v>32.103000000000002</v>
      </c>
      <c r="R5" s="89">
        <f>IF(計算シート!B5=P3,P5,Q5)</f>
        <v>32.103000000000002</v>
      </c>
      <c r="S5" s="89" t="s">
        <v>12</v>
      </c>
      <c r="U5" s="129" t="s">
        <v>92</v>
      </c>
      <c r="V5" s="129">
        <v>18.445</v>
      </c>
      <c r="W5" s="129">
        <v>0.77600000000000002</v>
      </c>
      <c r="X5" s="129">
        <v>30.242000000000001</v>
      </c>
      <c r="Y5" s="129">
        <v>1.861</v>
      </c>
    </row>
    <row r="6" spans="2:25" ht="15" customHeight="1" x14ac:dyDescent="0.15">
      <c r="D6" s="9"/>
      <c r="E6" s="9"/>
      <c r="F6" s="17" t="s">
        <v>13</v>
      </c>
      <c r="G6" s="139">
        <v>3.6</v>
      </c>
      <c r="H6" s="140" t="s">
        <v>14</v>
      </c>
      <c r="I6" s="141">
        <v>0.55200000000000005</v>
      </c>
      <c r="J6" s="18" t="s">
        <v>15</v>
      </c>
      <c r="K6" s="19"/>
      <c r="L6" s="121"/>
      <c r="M6" s="122"/>
      <c r="N6" s="118"/>
      <c r="O6" s="108" t="s">
        <v>10</v>
      </c>
      <c r="P6" s="132">
        <f t="shared" si="0"/>
        <v>37.471000000000004</v>
      </c>
      <c r="Q6" s="133">
        <f t="shared" si="1"/>
        <v>62.713999999999999</v>
      </c>
      <c r="R6" s="90">
        <f>IF(計算シート!B5=P3,P6,Q6)</f>
        <v>62.713999999999999</v>
      </c>
      <c r="S6" s="90" t="s">
        <v>12</v>
      </c>
      <c r="U6" s="129" t="s">
        <v>93</v>
      </c>
      <c r="V6" s="129">
        <v>35.737000000000002</v>
      </c>
      <c r="W6" s="129">
        <v>1.734</v>
      </c>
      <c r="X6" s="129">
        <v>58.594000000000001</v>
      </c>
      <c r="Y6" s="129">
        <v>4.12</v>
      </c>
    </row>
    <row r="7" spans="2:25" ht="15" customHeight="1" x14ac:dyDescent="0.15">
      <c r="D7" s="9"/>
      <c r="E7" s="9"/>
      <c r="F7" s="9"/>
      <c r="G7" s="20"/>
      <c r="H7" s="21"/>
      <c r="I7" s="22" t="s">
        <v>99</v>
      </c>
      <c r="J7" s="23"/>
      <c r="K7" s="19"/>
      <c r="L7" s="85"/>
      <c r="M7" s="85"/>
      <c r="O7" s="9"/>
      <c r="P7" s="24"/>
      <c r="Q7" s="21"/>
    </row>
    <row r="8" spans="2:25" ht="15" customHeight="1" x14ac:dyDescent="0.15">
      <c r="C8" s="25" t="s">
        <v>17</v>
      </c>
      <c r="D8" s="26"/>
    </row>
    <row r="9" spans="2:25" ht="15" customHeight="1" x14ac:dyDescent="0.15">
      <c r="C9" s="27"/>
      <c r="D9" s="28"/>
      <c r="E9" s="29"/>
      <c r="F9" s="27" t="s">
        <v>18</v>
      </c>
      <c r="G9" s="30" t="s">
        <v>19</v>
      </c>
      <c r="H9" s="31" t="s">
        <v>20</v>
      </c>
      <c r="I9" s="31" t="s">
        <v>21</v>
      </c>
      <c r="J9" s="31" t="s">
        <v>22</v>
      </c>
      <c r="K9" s="31" t="s">
        <v>23</v>
      </c>
      <c r="L9" s="31" t="s">
        <v>24</v>
      </c>
      <c r="M9" s="31" t="s">
        <v>25</v>
      </c>
      <c r="N9" s="31" t="s">
        <v>26</v>
      </c>
      <c r="O9" s="31" t="s">
        <v>27</v>
      </c>
      <c r="P9" s="31" t="s">
        <v>28</v>
      </c>
      <c r="Q9" s="31" t="s">
        <v>29</v>
      </c>
      <c r="R9" s="32" t="s">
        <v>30</v>
      </c>
      <c r="S9" s="33" t="s">
        <v>31</v>
      </c>
    </row>
    <row r="10" spans="2:25" ht="15" customHeight="1" x14ac:dyDescent="0.15">
      <c r="C10" s="27" t="s">
        <v>32</v>
      </c>
      <c r="D10" s="34" t="s">
        <v>33</v>
      </c>
      <c r="E10" s="35"/>
      <c r="F10" s="36" t="s">
        <v>34</v>
      </c>
      <c r="G10" s="37">
        <v>30</v>
      </c>
      <c r="H10" s="38">
        <v>31</v>
      </c>
      <c r="I10" s="38">
        <v>30</v>
      </c>
      <c r="J10" s="38">
        <v>31</v>
      </c>
      <c r="K10" s="38">
        <v>31</v>
      </c>
      <c r="L10" s="38">
        <v>30</v>
      </c>
      <c r="M10" s="38">
        <v>31</v>
      </c>
      <c r="N10" s="38">
        <v>30</v>
      </c>
      <c r="O10" s="38">
        <v>31</v>
      </c>
      <c r="P10" s="38">
        <v>31</v>
      </c>
      <c r="Q10" s="38">
        <v>28</v>
      </c>
      <c r="R10" s="39">
        <v>31</v>
      </c>
      <c r="S10" s="40">
        <f>SUM(G10:R10)</f>
        <v>365</v>
      </c>
    </row>
    <row r="11" spans="2:25" ht="15" customHeight="1" x14ac:dyDescent="0.15">
      <c r="C11" s="27" t="s">
        <v>35</v>
      </c>
      <c r="D11" s="41" t="s">
        <v>36</v>
      </c>
      <c r="E11" s="35" t="s">
        <v>37</v>
      </c>
      <c r="F11" s="27" t="s">
        <v>38</v>
      </c>
      <c r="G11" s="42">
        <f>$R$4*G10</f>
        <v>1396.59</v>
      </c>
      <c r="H11" s="43">
        <f>$R$4*H10</f>
        <v>1443.143</v>
      </c>
      <c r="I11" s="43">
        <f>$R$5*I10</f>
        <v>963.09</v>
      </c>
      <c r="J11" s="43">
        <f t="shared" ref="J11:L11" si="2">$R$5*J10</f>
        <v>995.1930000000001</v>
      </c>
      <c r="K11" s="43">
        <f t="shared" si="2"/>
        <v>995.1930000000001</v>
      </c>
      <c r="L11" s="43">
        <f t="shared" si="2"/>
        <v>963.09</v>
      </c>
      <c r="M11" s="43">
        <f>$R$4*M10</f>
        <v>1443.143</v>
      </c>
      <c r="N11" s="43">
        <f>$R$4*N10</f>
        <v>1396.59</v>
      </c>
      <c r="O11" s="43">
        <f>$R$6*O10</f>
        <v>1944.134</v>
      </c>
      <c r="P11" s="43">
        <f t="shared" ref="P11:R11" si="3">$R$6*P10</f>
        <v>1944.134</v>
      </c>
      <c r="Q11" s="43">
        <f t="shared" si="3"/>
        <v>1755.992</v>
      </c>
      <c r="R11" s="44">
        <f t="shared" si="3"/>
        <v>1944.134</v>
      </c>
      <c r="S11" s="45">
        <f>SUM(G11:R11)</f>
        <v>17184.425999999999</v>
      </c>
    </row>
    <row r="12" spans="2:25" ht="15" customHeight="1" x14ac:dyDescent="0.15">
      <c r="C12" s="109"/>
      <c r="D12" s="110"/>
      <c r="E12" s="111"/>
      <c r="F12" s="109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8"/>
    </row>
    <row r="13" spans="2:25" ht="15" customHeight="1" x14ac:dyDescent="0.15">
      <c r="C13" s="4" t="s">
        <v>69</v>
      </c>
      <c r="D13" s="46"/>
      <c r="E13" s="8"/>
      <c r="F13" s="5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8"/>
    </row>
    <row r="14" spans="2:25" ht="15" customHeight="1" x14ac:dyDescent="0.15">
      <c r="C14" s="25">
        <f>計算シート!B9</f>
        <v>0</v>
      </c>
      <c r="D14" s="46"/>
    </row>
    <row r="15" spans="2:25" ht="15" customHeight="1" x14ac:dyDescent="0.15">
      <c r="C15" s="30"/>
      <c r="D15" s="64"/>
      <c r="E15" s="65"/>
      <c r="F15" s="66" t="s">
        <v>18</v>
      </c>
      <c r="G15" s="67" t="s">
        <v>19</v>
      </c>
      <c r="H15" s="31" t="s">
        <v>20</v>
      </c>
      <c r="I15" s="31" t="s">
        <v>21</v>
      </c>
      <c r="J15" s="31" t="s">
        <v>22</v>
      </c>
      <c r="K15" s="31" t="s">
        <v>23</v>
      </c>
      <c r="L15" s="31" t="s">
        <v>24</v>
      </c>
      <c r="M15" s="31" t="s">
        <v>25</v>
      </c>
      <c r="N15" s="31" t="s">
        <v>26</v>
      </c>
      <c r="O15" s="31" t="s">
        <v>27</v>
      </c>
      <c r="P15" s="31" t="s">
        <v>28</v>
      </c>
      <c r="Q15" s="31" t="s">
        <v>29</v>
      </c>
      <c r="R15" s="68" t="s">
        <v>30</v>
      </c>
      <c r="S15" s="33" t="s">
        <v>31</v>
      </c>
    </row>
    <row r="16" spans="2:25" ht="15" customHeight="1" x14ac:dyDescent="0.15">
      <c r="C16" s="69" t="s">
        <v>39</v>
      </c>
      <c r="D16" s="70" t="s">
        <v>81</v>
      </c>
      <c r="E16" s="71" t="s">
        <v>82</v>
      </c>
      <c r="F16" s="72" t="str">
        <f>IF(計算シート!$B$9=テーブル!B$3,"L",IF(計算シート!$B$9=テーブル!$B$4,"㎥","kWh"))</f>
        <v>kWh</v>
      </c>
      <c r="G16" s="73" t="e">
        <f>IF(計算シート!$B$9=テーブル!$B$3,ROUND(G11/$M$3/$G$4,0),IF(計算シート!$B$9=テーブル!$B$4,ROUND(G11/$M$3/$G$5,0),ROUND(G11/$M$3/$G$6,0)))</f>
        <v>#DIV/0!</v>
      </c>
      <c r="H16" s="74" t="e">
        <f>IF(計算シート!$B$9=テーブル!$B$3,ROUND(H11/$M$3/$G$4,0),IF(計算シート!$B$9=テーブル!$B$4,ROUND(H11/$M$3/$G$5,0),ROUND(H11/$M$3/$G$6,0)))</f>
        <v>#DIV/0!</v>
      </c>
      <c r="I16" s="74" t="e">
        <f>IF(計算シート!$B$9=テーブル!$B$3,ROUND(I11/$M$3/$G$4,0),IF(計算シート!$B$9=テーブル!$B$4,ROUND(I11/$M$3/$G$5,0),ROUND(I11/$M$3/$G$6,0)))</f>
        <v>#DIV/0!</v>
      </c>
      <c r="J16" s="74" t="e">
        <f>IF(計算シート!$B$9=テーブル!$B$3,ROUND(J11/$M$3/$G$4,0),IF(計算シート!$B$9=テーブル!$B$4,ROUND(J11/$M$3/$G$5,0),ROUND(J11/$M$3/$G$6,0)))</f>
        <v>#DIV/0!</v>
      </c>
      <c r="K16" s="74" t="e">
        <f>IF(計算シート!$B$9=テーブル!$B$3,ROUND(K11/$M$3/$G$4,0),IF(計算シート!$B$9=テーブル!$B$4,ROUND(K11/$M$3/$G$5,0),ROUND(K11/$M$3/$G$6,0)))</f>
        <v>#DIV/0!</v>
      </c>
      <c r="L16" s="74" t="e">
        <f>IF(計算シート!$B$9=テーブル!$B$3,ROUND(L11/$M$3/$G$4,0),IF(計算シート!$B$9=テーブル!$B$4,ROUND(L11/$M$3/$G$5,0),ROUND(L11/$M$3/$G$6,0)))</f>
        <v>#DIV/0!</v>
      </c>
      <c r="M16" s="74" t="e">
        <f>IF(計算シート!$B$9=テーブル!$B$3,ROUND(M11/$M$3/$G$4,0),IF(計算シート!$B$9=テーブル!$B$4,ROUND(M11/$M$3/$G$5,0),ROUND(M11/$M$3/$G$6,0)))</f>
        <v>#DIV/0!</v>
      </c>
      <c r="N16" s="74" t="e">
        <f>IF(計算シート!$B$9=テーブル!$B$3,ROUND(N11/$M$3/$G$4,0),IF(計算シート!$B$9=テーブル!$B$4,ROUND(N11/$M$3/$G$5,0),ROUND(N11/$M$3/$G$6,0)))</f>
        <v>#DIV/0!</v>
      </c>
      <c r="O16" s="74" t="e">
        <f>IF(計算シート!$B$9=テーブル!$B$3,ROUND(O11/$M$3/$G$4,0),IF(計算シート!$B$9=テーブル!$B$4,ROUND(O11/$M$3/$G$5,0),ROUND(O11/$M$3/$G$6,0)))</f>
        <v>#DIV/0!</v>
      </c>
      <c r="P16" s="74" t="e">
        <f>IF(計算シート!$B$9=テーブル!$B$3,ROUND(P11/$M$3/$G$4,0),IF(計算シート!$B$9=テーブル!$B$4,ROUND(P11/$M$3/$G$5,0),ROUND(P11/$M$3/$G$6,0)))</f>
        <v>#DIV/0!</v>
      </c>
      <c r="Q16" s="74" t="e">
        <f>IF(計算シート!$B$9=テーブル!$B$3,ROUND(Q11/$M$3/$G$4,0),IF(計算シート!$B$9=テーブル!$B$4,ROUND(Q11/$M$3/$G$5,0),ROUND(Q11/$M$3/$G$6,0)))</f>
        <v>#DIV/0!</v>
      </c>
      <c r="R16" s="75" t="e">
        <f>IF(計算シート!$B$9=テーブル!$B$3,ROUND(R11/$M$3/$G$4,0),IF(計算シート!$B$9=テーブル!$B$4,ROUND(R11/$M$3/$G$5,0),ROUND(R11/$M$3/$G$6,0)))</f>
        <v>#DIV/0!</v>
      </c>
      <c r="S16" s="76" t="e">
        <f t="shared" ref="S16:S17" si="4">SUM(G16:R16)</f>
        <v>#DIV/0!</v>
      </c>
    </row>
    <row r="17" spans="3:19" ht="15" customHeight="1" x14ac:dyDescent="0.15">
      <c r="C17" s="77" t="s">
        <v>41</v>
      </c>
      <c r="D17" s="78" t="s">
        <v>47</v>
      </c>
      <c r="E17" s="79" t="s">
        <v>43</v>
      </c>
      <c r="F17" s="80" t="s">
        <v>44</v>
      </c>
      <c r="G17" s="81" t="e">
        <f>IF(計算シート!$B$9=テーブル!$B$3,ROUND(G16*$I$4,0),IF(計算シート!$B$9=テーブル!$B$4,ROUND(G16*$I$5,0),ROUND(詳細試算!G16*$I$6,0)))</f>
        <v>#DIV/0!</v>
      </c>
      <c r="H17" s="82" t="e">
        <f>IF(計算シート!$B$9=テーブル!$B$3,ROUND(H16*$I$4,0),IF(計算シート!$B$9=テーブル!$B$4,ROUND(H16*$I$5,0),ROUND(詳細試算!H16*$I$6,0)))</f>
        <v>#DIV/0!</v>
      </c>
      <c r="I17" s="82" t="e">
        <f>IF(計算シート!$B$9=テーブル!$B$3,ROUND(I16*$I$4,0),IF(計算シート!$B$9=テーブル!$B$4,ROUND(I16*$I$5,0),ROUND(詳細試算!I16*$I$6,0)))</f>
        <v>#DIV/0!</v>
      </c>
      <c r="J17" s="82" t="e">
        <f>IF(計算シート!$B$9=テーブル!$B$3,ROUND(J16*$I$4,0),IF(計算シート!$B$9=テーブル!$B$4,ROUND(J16*$I$5,0),ROUND(詳細試算!J16*$I$6,0)))</f>
        <v>#DIV/0!</v>
      </c>
      <c r="K17" s="82" t="e">
        <f>IF(計算シート!$B$9=テーブル!$B$3,ROUND(K16*$I$4,0),IF(計算シート!$B$9=テーブル!$B$4,ROUND(K16*$I$5,0),ROUND(詳細試算!K16*$I$6,0)))</f>
        <v>#DIV/0!</v>
      </c>
      <c r="L17" s="82" t="e">
        <f>IF(計算シート!$B$9=テーブル!$B$3,ROUND(L16*$I$4,0),IF(計算シート!$B$9=テーブル!$B$4,ROUND(L16*$I$5,0),ROUND(詳細試算!L16*$I$6,0)))</f>
        <v>#DIV/0!</v>
      </c>
      <c r="M17" s="82" t="e">
        <f>IF(計算シート!$B$9=テーブル!$B$3,ROUND(M16*$I$4,0),IF(計算シート!$B$9=テーブル!$B$4,ROUND(M16*$I$5,0),ROUND(詳細試算!M16*$I$6,0)))</f>
        <v>#DIV/0!</v>
      </c>
      <c r="N17" s="82" t="e">
        <f>IF(計算シート!$B$9=テーブル!$B$3,ROUND(N16*$I$4,0),IF(計算シート!$B$9=テーブル!$B$4,ROUND(N16*$I$5,0),ROUND(詳細試算!N16*$I$6,0)))</f>
        <v>#DIV/0!</v>
      </c>
      <c r="O17" s="82" t="e">
        <f>IF(計算シート!$B$9=テーブル!$B$3,ROUND(O16*$I$4,0),IF(計算シート!$B$9=テーブル!$B$4,ROUND(O16*$I$5,0),ROUND(詳細試算!O16*$I$6,0)))</f>
        <v>#DIV/0!</v>
      </c>
      <c r="P17" s="82" t="e">
        <f>IF(計算シート!$B$9=テーブル!$B$3,ROUND(P16*$I$4,0),IF(計算シート!$B$9=テーブル!$B$4,ROUND(P16*$I$5,0),ROUND(詳細試算!P16*$I$6,0)))</f>
        <v>#DIV/0!</v>
      </c>
      <c r="Q17" s="82" t="e">
        <f>IF(計算シート!$B$9=テーブル!$B$3,ROUND(Q16*$I$4,0),IF(計算シート!$B$9=テーブル!$B$4,ROUND(Q16*$I$5,0),ROUND(詳細試算!Q16*$I$6,0)))</f>
        <v>#DIV/0!</v>
      </c>
      <c r="R17" s="83" t="e">
        <f>IF(計算シート!$B$9=テーブル!$B$3,ROUND(R16*$I$4,0),IF(計算シート!$B$9=テーブル!$B$4,ROUND(R16*$I$5,0),ROUND(詳細試算!R16*$I$6,0)))</f>
        <v>#DIV/0!</v>
      </c>
      <c r="S17" s="84" t="e">
        <f t="shared" si="4"/>
        <v>#DIV/0!</v>
      </c>
    </row>
    <row r="19" spans="3:19" ht="16.149999999999999" customHeight="1" x14ac:dyDescent="0.15">
      <c r="C19" s="4" t="s">
        <v>70</v>
      </c>
    </row>
    <row r="20" spans="3:19" ht="16.149999999999999" customHeight="1" x14ac:dyDescent="0.15">
      <c r="C20" s="25">
        <f>計算シート!D9</f>
        <v>0</v>
      </c>
      <c r="D20" s="46"/>
    </row>
    <row r="21" spans="3:19" ht="16.149999999999999" customHeight="1" x14ac:dyDescent="0.15">
      <c r="C21" s="27"/>
      <c r="D21" s="41"/>
      <c r="E21" s="29"/>
      <c r="F21" s="27" t="s">
        <v>18</v>
      </c>
      <c r="G21" s="30" t="s">
        <v>19</v>
      </c>
      <c r="H21" s="31" t="s">
        <v>20</v>
      </c>
      <c r="I21" s="31" t="s">
        <v>21</v>
      </c>
      <c r="J21" s="31" t="s">
        <v>22</v>
      </c>
      <c r="K21" s="31" t="s">
        <v>23</v>
      </c>
      <c r="L21" s="31" t="s">
        <v>24</v>
      </c>
      <c r="M21" s="31" t="s">
        <v>25</v>
      </c>
      <c r="N21" s="31" t="s">
        <v>26</v>
      </c>
      <c r="O21" s="31" t="s">
        <v>27</v>
      </c>
      <c r="P21" s="31" t="s">
        <v>28</v>
      </c>
      <c r="Q21" s="31" t="s">
        <v>29</v>
      </c>
      <c r="R21" s="32" t="s">
        <v>30</v>
      </c>
      <c r="S21" s="49" t="s">
        <v>31</v>
      </c>
    </row>
    <row r="22" spans="3:19" ht="16.149999999999999" customHeight="1" x14ac:dyDescent="0.15">
      <c r="C22" s="50" t="s">
        <v>45</v>
      </c>
      <c r="D22" s="51" t="s">
        <v>40</v>
      </c>
      <c r="E22" s="52" t="s">
        <v>83</v>
      </c>
      <c r="F22" s="50" t="str">
        <f>IF(計算シート!$D$9=テーブル!$B$3,"L",IF(計算シート!$D$9=テーブル!$B$4,"㎥","kWh"))</f>
        <v>kWh</v>
      </c>
      <c r="G22" s="53" t="e">
        <f>IF(計算シート!$D$9=テーブル!$B$3,ROUND(G11/$M$4/$G$4,0),IF(計算シート!$D$9=テーブル!$B$4,ROUND(G11/$M$4/$G$5,0),ROUND(G11/$M$4/$G$6,0)))</f>
        <v>#DIV/0!</v>
      </c>
      <c r="H22" s="54" t="e">
        <f>IF(計算シート!$D$9=テーブル!$B$3,ROUND(H11/$M$4/$G$4,0),IF(計算シート!$D$9=テーブル!$B$4,ROUND(H11/$M$4/$G$5,0),ROUND(H11/$M$4/$G$6,0)))</f>
        <v>#DIV/0!</v>
      </c>
      <c r="I22" s="54" t="e">
        <f>IF(計算シート!$D$9=テーブル!$B$3,ROUND(I11/$M$4/$G$4,0),IF(計算シート!$D$9=テーブル!$B$4,ROUND(I11/$M$4/$G$5,0),ROUND(I11/$M$4/$G$6,0)))</f>
        <v>#DIV/0!</v>
      </c>
      <c r="J22" s="54" t="e">
        <f>IF(計算シート!$D$9=テーブル!$B$3,ROUND(J11/$M$4/$G$4,0),IF(計算シート!$D$9=テーブル!$B$4,ROUND(J11/$M$4/$G$5,0),ROUND(J11/$M$4/$G$6,0)))</f>
        <v>#DIV/0!</v>
      </c>
      <c r="K22" s="54" t="e">
        <f>IF(計算シート!$D$9=テーブル!$B$3,ROUND(K11/$M$4/$G$4,0),IF(計算シート!$D$9=テーブル!$B$4,ROUND(K11/$M$4/$G$5,0),ROUND(K11/$M$4/$G$6,0)))</f>
        <v>#DIV/0!</v>
      </c>
      <c r="L22" s="54" t="e">
        <f>IF(計算シート!$D$9=テーブル!$B$3,ROUND(L11/$M$4/$G$4,0),IF(計算シート!$D$9=テーブル!$B$4,ROUND(L11/$M$4/$G$5,0),ROUND(L11/$M$4/$G$6,0)))</f>
        <v>#DIV/0!</v>
      </c>
      <c r="M22" s="54" t="e">
        <f>IF(計算シート!$D$9=テーブル!$B$3,ROUND(M11/$M$4/$G$4,0),IF(計算シート!$D$9=テーブル!$B$4,ROUND(M11/$M$4/$G$5,0),ROUND(M11/$M$4/$G$6,0)))</f>
        <v>#DIV/0!</v>
      </c>
      <c r="N22" s="54" t="e">
        <f>IF(計算シート!$D$9=テーブル!$B$3,ROUND(N11/$M$4/$G$4,0),IF(計算シート!$D$9=テーブル!$B$4,ROUND(N11/$M$4/$G$5,0),ROUND(N11/$M$4/$G$6,0)))</f>
        <v>#DIV/0!</v>
      </c>
      <c r="O22" s="54" t="e">
        <f>IF(計算シート!$D$9=テーブル!$B$3,ROUND(O11/$M$4/$G$4,0),IF(計算シート!$D$9=テーブル!$B$4,ROUND(O11/$M$4/$G$5,0),ROUND(O11/$M$4/$G$6,0)))</f>
        <v>#DIV/0!</v>
      </c>
      <c r="P22" s="54" t="e">
        <f>IF(計算シート!$D$9=テーブル!$B$3,ROUND(P11/$M$4/$G$4,0),IF(計算シート!$D$9=テーブル!$B$4,ROUND(P11/$M$4/$G$5,0),ROUND(P11/$M$4/$G$6,0)))</f>
        <v>#DIV/0!</v>
      </c>
      <c r="Q22" s="54" t="e">
        <f>IF(計算シート!$D$9=テーブル!$B$3,ROUND(Q11/$M$4/$G$4,0),IF(計算シート!$D$9=テーブル!$B$4,ROUND(Q11/$M$4/$G$5,0),ROUND(Q11/$M$4/$G$6,0)))</f>
        <v>#DIV/0!</v>
      </c>
      <c r="R22" s="55" t="e">
        <f>IF(計算シート!$D$9=テーブル!$B$3,ROUND(R11/$M$4/$G$4,0),IF(計算シート!$D$9=テーブル!$B$4,ROUND(R11/$M$4/$G$5,0),ROUND(R11/$M$4/$G$6,0)))</f>
        <v>#DIV/0!</v>
      </c>
      <c r="S22" s="56" t="e">
        <f t="shared" ref="S22:S23" si="5">SUM(G22:R22)</f>
        <v>#DIV/0!</v>
      </c>
    </row>
    <row r="23" spans="3:19" ht="16.149999999999999" customHeight="1" x14ac:dyDescent="0.15">
      <c r="C23" s="57" t="s">
        <v>46</v>
      </c>
      <c r="D23" s="58" t="s">
        <v>42</v>
      </c>
      <c r="E23" s="59" t="s">
        <v>48</v>
      </c>
      <c r="F23" s="57" t="s">
        <v>44</v>
      </c>
      <c r="G23" s="60" t="e">
        <f>IF(計算シート!$D$9=テーブル!$B$3,ROUND(G22*$I$4,0),IF(計算シート!$D$9=テーブル!$B$4,ROUND(G22*$I$5,0),ROUND(詳細試算!G22*$I$6,0)))</f>
        <v>#DIV/0!</v>
      </c>
      <c r="H23" s="61" t="e">
        <f>IF(計算シート!$D$9=テーブル!$B$3,ROUND(H22*$I$4,0),IF(計算シート!$D$9=テーブル!$B$4,ROUND(H22*$I$5,0),ROUND(詳細試算!H22*$I$6,0)))</f>
        <v>#DIV/0!</v>
      </c>
      <c r="I23" s="61" t="e">
        <f>IF(計算シート!$D$9=テーブル!$B$3,ROUND(I22*$I$4,0),IF(計算シート!$D$9=テーブル!$B$4,ROUND(I22*$I$5,0),ROUND(詳細試算!I22*$I$6,0)))</f>
        <v>#DIV/0!</v>
      </c>
      <c r="J23" s="61" t="e">
        <f>IF(計算シート!$D$9=テーブル!$B$3,ROUND(J22*$I$4,0),IF(計算シート!$D$9=テーブル!$B$4,ROUND(J22*$I$5,0),ROUND(詳細試算!J22*$I$6,0)))</f>
        <v>#DIV/0!</v>
      </c>
      <c r="K23" s="61" t="e">
        <f>IF(計算シート!$D$9=テーブル!$B$3,ROUND(K22*$I$4,0),IF(計算シート!$D$9=テーブル!$B$4,ROUND(K22*$I$5,0),ROUND(詳細試算!K22*$I$6,0)))</f>
        <v>#DIV/0!</v>
      </c>
      <c r="L23" s="61" t="e">
        <f>IF(計算シート!$D$9=テーブル!$B$3,ROUND(L22*$I$4,0),IF(計算シート!$D$9=テーブル!$B$4,ROUND(L22*$I$5,0),ROUND(詳細試算!L22*$I$6,0)))</f>
        <v>#DIV/0!</v>
      </c>
      <c r="M23" s="61" t="e">
        <f>IF(計算シート!$D$9=テーブル!$B$3,ROUND(M22*$I$4,0),IF(計算シート!$D$9=テーブル!$B$4,ROUND(M22*$I$5,0),ROUND(詳細試算!M22*$I$6,0)))</f>
        <v>#DIV/0!</v>
      </c>
      <c r="N23" s="61" t="e">
        <f>IF(計算シート!$D$9=テーブル!$B$3,ROUND(N22*$I$4,0),IF(計算シート!$D$9=テーブル!$B$4,ROUND(N22*$I$5,0),ROUND(詳細試算!N22*$I$6,0)))</f>
        <v>#DIV/0!</v>
      </c>
      <c r="O23" s="61" t="e">
        <f>IF(計算シート!$D$9=テーブル!$B$3,ROUND(O22*$I$4,0),IF(計算シート!$D$9=テーブル!$B$4,ROUND(O22*$I$5,0),ROUND(詳細試算!O22*$I$6,0)))</f>
        <v>#DIV/0!</v>
      </c>
      <c r="P23" s="61" t="e">
        <f>IF(計算シート!$D$9=テーブル!$B$3,ROUND(P22*$I$4,0),IF(計算シート!$D$9=テーブル!$B$4,ROUND(P22*$I$5,0),ROUND(詳細試算!P22*$I$6,0)))</f>
        <v>#DIV/0!</v>
      </c>
      <c r="Q23" s="61" t="e">
        <f>IF(計算シート!$D$9=テーブル!$B$3,ROUND(Q22*$I$4,0),IF(計算シート!$D$9=テーブル!$B$4,ROUND(Q22*$I$5,0),ROUND(詳細試算!Q22*$I$6,0)))</f>
        <v>#DIV/0!</v>
      </c>
      <c r="R23" s="62" t="e">
        <f>IF(計算シート!$D$9=テーブル!$B$3,ROUND(R22*$I$4,0),IF(計算シート!$D$9=テーブル!$B$4,ROUND(R22*$I$5,0),ROUND(詳細試算!R22*$I$6,0)))</f>
        <v>#DIV/0!</v>
      </c>
      <c r="S23" s="63" t="e">
        <f t="shared" si="5"/>
        <v>#DIV/0!</v>
      </c>
    </row>
  </sheetData>
  <sheetProtection algorithmName="SHA-512" hashValue="3Uj8YoqUoCTX062YjRYzK7J91LJMj9r7iAqUJJDImsIwnyzeUuT14m2Je3p2a5thsKKBdM7oZegUPX2vYujfuw==" saltValue="oJm6908MRrFoI/4TS8XD8g==" spinCount="100000" sheet="1" formatCells="0" formatColumns="0" formatRows="0" insertColumns="0" insertRows="0" insertHyperlinks="0" deleteColumns="0" deleteRows="0" sort="0" autoFilter="0" pivotTables="0"/>
  <autoFilter ref="A1:A44" xr:uid="{00000000-0009-0000-0000-000001000000}"/>
  <mergeCells count="5">
    <mergeCell ref="L2:M2"/>
    <mergeCell ref="G3:H3"/>
    <mergeCell ref="I3:J3"/>
    <mergeCell ref="V2:W2"/>
    <mergeCell ref="X2:Y2"/>
  </mergeCells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6"/>
  <sheetViews>
    <sheetView workbookViewId="0">
      <selection activeCell="D28" sqref="D28"/>
    </sheetView>
  </sheetViews>
  <sheetFormatPr defaultColWidth="14.875" defaultRowHeight="15.75" x14ac:dyDescent="0.15"/>
  <cols>
    <col min="1" max="1" width="14.875" style="1"/>
    <col min="3" max="16384" width="14.875" style="1"/>
  </cols>
  <sheetData>
    <row r="2" spans="1:2" x14ac:dyDescent="0.15">
      <c r="A2" s="1" t="s">
        <v>0</v>
      </c>
      <c r="B2" s="1" t="s">
        <v>77</v>
      </c>
    </row>
    <row r="3" spans="1:2" x14ac:dyDescent="0.15">
      <c r="A3" s="1" t="s">
        <v>2</v>
      </c>
      <c r="B3" s="1" t="s">
        <v>78</v>
      </c>
    </row>
    <row r="4" spans="1:2" x14ac:dyDescent="0.15">
      <c r="A4" s="1" t="s">
        <v>3</v>
      </c>
      <c r="B4" s="1" t="s">
        <v>79</v>
      </c>
    </row>
    <row r="5" spans="1:2" x14ac:dyDescent="0.15">
      <c r="B5" s="1" t="s">
        <v>85</v>
      </c>
    </row>
    <row r="6" spans="1:2" x14ac:dyDescent="0.15">
      <c r="B6" s="1" t="s">
        <v>86</v>
      </c>
    </row>
  </sheetData>
  <sheetProtection algorithmName="SHA-512" hashValue="qnd9OfotfubgkZKeoJnZ/MLhOnVeyhnpPzvF8oMxWXftvKEHgTxR7h7ejYfH3NjUDxG9lqdkqoTyC4czcRzXqw==" saltValue="U5vHwz0d+etTFaAb17pDxw==" spinCount="100000" sheet="1" formatCells="0" formatColumns="0" formatRows="0" insertColumns="0" insertRows="0" insertHyperlinks="0" deleteColumns="0" deleteRows="0" sort="0" autoFilter="0" pivotTables="0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計算シート</vt:lpstr>
      <vt:lpstr>詳細試算</vt:lpstr>
      <vt:lpstr>テーブル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 憲昭</dc:creator>
  <cp:lastModifiedBy>上田 祐美</cp:lastModifiedBy>
  <cp:lastPrinted>2024-07-03T05:17:50Z</cp:lastPrinted>
  <dcterms:created xsi:type="dcterms:W3CDTF">2024-06-14T07:49:01Z</dcterms:created>
  <dcterms:modified xsi:type="dcterms:W3CDTF">2024-07-05T07:22:20Z</dcterms:modified>
</cp:coreProperties>
</file>